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ede5c04e237e998/Seilforeningen/Årsmøte/2026/"/>
    </mc:Choice>
  </mc:AlternateContent>
  <xr:revisionPtr revIDLastSave="3" documentId="8_{D14DCC1B-4E1C-4FF1-9D58-3EB0B23B720F}" xr6:coauthVersionLast="47" xr6:coauthVersionMax="47" xr10:uidLastSave="{8D8F8CA5-0B15-4E4C-A3B0-F1ADF8E493AA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  <c r="E26" i="1"/>
  <c r="E27" i="1"/>
  <c r="E28" i="1"/>
  <c r="E29" i="1"/>
  <c r="E30" i="1"/>
  <c r="E31" i="1"/>
  <c r="E33" i="1"/>
  <c r="E34" i="1"/>
  <c r="E35" i="1"/>
  <c r="E36" i="1"/>
  <c r="E37" i="1"/>
  <c r="E38" i="1"/>
  <c r="E39" i="1"/>
  <c r="E41" i="1"/>
  <c r="E42" i="1"/>
  <c r="E43" i="1"/>
  <c r="E44" i="1"/>
  <c r="E45" i="1"/>
  <c r="E46" i="1"/>
  <c r="E48" i="1"/>
  <c r="E49" i="1"/>
  <c r="E50" i="1"/>
  <c r="E53" i="1"/>
  <c r="E58" i="1"/>
  <c r="E59" i="1"/>
  <c r="E61" i="1"/>
  <c r="E62" i="1"/>
  <c r="E63" i="1"/>
  <c r="E64" i="1"/>
  <c r="E65" i="1"/>
  <c r="E69" i="1"/>
  <c r="E70" i="1"/>
  <c r="E71" i="1"/>
  <c r="E72" i="1"/>
  <c r="E8" i="1"/>
  <c r="E9" i="1"/>
  <c r="E10" i="1"/>
  <c r="E11" i="1"/>
  <c r="E12" i="1"/>
  <c r="E13" i="1"/>
  <c r="E14" i="1"/>
  <c r="E15" i="1"/>
  <c r="E16" i="1"/>
  <c r="E18" i="1"/>
  <c r="E19" i="1"/>
  <c r="E20" i="1"/>
  <c r="E21" i="1"/>
  <c r="E23" i="1"/>
  <c r="E6" i="1"/>
  <c r="H72" i="1"/>
  <c r="H71" i="1"/>
  <c r="H70" i="1"/>
  <c r="H69" i="1"/>
  <c r="H63" i="1"/>
  <c r="H62" i="1"/>
  <c r="H61" i="1"/>
  <c r="H24" i="1"/>
  <c r="H36" i="1"/>
  <c r="H31" i="1"/>
  <c r="H28" i="1" s="1"/>
  <c r="H15" i="1"/>
  <c r="H6" i="1"/>
  <c r="H23" i="1" l="1"/>
</calcChain>
</file>

<file path=xl/sharedStrings.xml><?xml version="1.0" encoding="utf-8"?>
<sst xmlns="http://schemas.openxmlformats.org/spreadsheetml/2006/main" count="134" uniqueCount="133">
  <si>
    <t>Åsane Seilforening</t>
  </si>
  <si>
    <t>2025 sammenlignet med 2024</t>
  </si>
  <si>
    <t>Kontonr.</t>
  </si>
  <si>
    <t>Konto</t>
  </si>
  <si>
    <t>2025</t>
  </si>
  <si>
    <t>2024</t>
  </si>
  <si>
    <t>Salgsinntekt</t>
  </si>
  <si>
    <t>3001</t>
  </si>
  <si>
    <t>Kontantsalg</t>
  </si>
  <si>
    <t>3010</t>
  </si>
  <si>
    <t>Medlemskontingent og leie joller</t>
  </si>
  <si>
    <t>3015</t>
  </si>
  <si>
    <t>Inntekter båtopplag</t>
  </si>
  <si>
    <t>3022</t>
  </si>
  <si>
    <t>Regattainntekter, etc. jr gruppen</t>
  </si>
  <si>
    <t>3040</t>
  </si>
  <si>
    <t>Inntekter Neglespretten</t>
  </si>
  <si>
    <t>3051</t>
  </si>
  <si>
    <t>Tilskudd Norsk Tipping grasrotandel</t>
  </si>
  <si>
    <t>3080</t>
  </si>
  <si>
    <t>Andre Tilskudd</t>
  </si>
  <si>
    <t>3100</t>
  </si>
  <si>
    <t>Salgsinntekt, avgiftsfri</t>
  </si>
  <si>
    <t>Annen driftsinntekt</t>
  </si>
  <si>
    <t>3441</t>
  </si>
  <si>
    <t>Mva.kompensasjon</t>
  </si>
  <si>
    <t>3443</t>
  </si>
  <si>
    <t>LAM - Lokale aktivitetsmidler NIF</t>
  </si>
  <si>
    <t>3600</t>
  </si>
  <si>
    <t>Leieinntekt fast eiendom</t>
  </si>
  <si>
    <t>3620</t>
  </si>
  <si>
    <t>Annen leieinntekt</t>
  </si>
  <si>
    <t>3800</t>
  </si>
  <si>
    <t>Gevinst ved avgang av anleggsmidler</t>
  </si>
  <si>
    <t>3960</t>
  </si>
  <si>
    <t>Bingomidler</t>
  </si>
  <si>
    <t>Sum driftsinntekter</t>
  </si>
  <si>
    <t>Varekostnad</t>
  </si>
  <si>
    <t>4060</t>
  </si>
  <si>
    <t>Frakt, toll og spedisjon</t>
  </si>
  <si>
    <t>5991</t>
  </si>
  <si>
    <t>Diverse trivsel</t>
  </si>
  <si>
    <t>5992</t>
  </si>
  <si>
    <t>Samlinger</t>
  </si>
  <si>
    <t>Lønnskostnad</t>
  </si>
  <si>
    <t>5000</t>
  </si>
  <si>
    <t>Lønntilansatte</t>
  </si>
  <si>
    <t>5001</t>
  </si>
  <si>
    <t>Lønnbåtopplag</t>
  </si>
  <si>
    <t>5092</t>
  </si>
  <si>
    <t>Feriepenger</t>
  </si>
  <si>
    <t>5900</t>
  </si>
  <si>
    <t>Gaver til ansatte</t>
  </si>
  <si>
    <t>Avskrivning på varige driftsmidler og immatrielle eiendeler</t>
  </si>
  <si>
    <t>6000</t>
  </si>
  <si>
    <t>Avskrivninger bygninger og annen fast eiendom</t>
  </si>
  <si>
    <t>6010</t>
  </si>
  <si>
    <t>Avskrivninger båter og motor</t>
  </si>
  <si>
    <t>Annen driftskostnad</t>
  </si>
  <si>
    <t>6049</t>
  </si>
  <si>
    <t>Regattautgifter</t>
  </si>
  <si>
    <t>6110</t>
  </si>
  <si>
    <t>Seilmagasinet abonnement</t>
  </si>
  <si>
    <t>6130</t>
  </si>
  <si>
    <t>Drifts- og vedlikeholdsutgifter sikringsbåter mm</t>
  </si>
  <si>
    <t>6131</t>
  </si>
  <si>
    <t>Driftkostnaderjoller</t>
  </si>
  <si>
    <t>6134</t>
  </si>
  <si>
    <t>Driftbåtopplag</t>
  </si>
  <si>
    <t>6136</t>
  </si>
  <si>
    <t>Regattautstyr</t>
  </si>
  <si>
    <t>6150</t>
  </si>
  <si>
    <t>Forsikringer</t>
  </si>
  <si>
    <t>6160</t>
  </si>
  <si>
    <t>Kontingenter</t>
  </si>
  <si>
    <t>6170</t>
  </si>
  <si>
    <t>Div Administrasjon</t>
  </si>
  <si>
    <t>6200</t>
  </si>
  <si>
    <t>Utgifter Storøyen</t>
  </si>
  <si>
    <t>6260</t>
  </si>
  <si>
    <t>Vann</t>
  </si>
  <si>
    <t>6340</t>
  </si>
  <si>
    <t>Lys, varme</t>
  </si>
  <si>
    <t>6420</t>
  </si>
  <si>
    <t>Leie datasystemer</t>
  </si>
  <si>
    <t>6600</t>
  </si>
  <si>
    <t>Reparasjon og vedlikehold bygninger</t>
  </si>
  <si>
    <t>6690</t>
  </si>
  <si>
    <t>Reparasjon og vedlikehold annet</t>
  </si>
  <si>
    <t>6860</t>
  </si>
  <si>
    <t>Møte, kurs, oppdatering o.l.</t>
  </si>
  <si>
    <t>7000</t>
  </si>
  <si>
    <t>Drivstoff</t>
  </si>
  <si>
    <t>7140</t>
  </si>
  <si>
    <t>Reisekostnad, ikke oppgavepliktig</t>
  </si>
  <si>
    <t>7212</t>
  </si>
  <si>
    <t>provisjo Sailrace</t>
  </si>
  <si>
    <t>7213</t>
  </si>
  <si>
    <t>Provisjon Vipps</t>
  </si>
  <si>
    <t>7320</t>
  </si>
  <si>
    <t>Reklamekostnad</t>
  </si>
  <si>
    <t>7770</t>
  </si>
  <si>
    <t>Bankogkortgebyr</t>
  </si>
  <si>
    <t>7790</t>
  </si>
  <si>
    <t>Annen kostnad</t>
  </si>
  <si>
    <t>7800</t>
  </si>
  <si>
    <t>Tap ved avgang anleggsmidler</t>
  </si>
  <si>
    <t>Sum driftskostnader</t>
  </si>
  <si>
    <t>Driftsresultat</t>
  </si>
  <si>
    <t>Annen finansinntekt</t>
  </si>
  <si>
    <t>8050</t>
  </si>
  <si>
    <t>Renteinntekter</t>
  </si>
  <si>
    <t>8070</t>
  </si>
  <si>
    <t>Annen finanskostnad</t>
  </si>
  <si>
    <t>8150</t>
  </si>
  <si>
    <t>Annen rentekostnad</t>
  </si>
  <si>
    <t>8160</t>
  </si>
  <si>
    <t>Valutatap (disagio)</t>
  </si>
  <si>
    <t>Netto finansposter</t>
  </si>
  <si>
    <t>Resultat før skatt</t>
  </si>
  <si>
    <t>Ordinært resultat</t>
  </si>
  <si>
    <t>Udisponert overskudd/underskudd</t>
  </si>
  <si>
    <t>Budsjett</t>
  </si>
  <si>
    <t>Diff</t>
  </si>
  <si>
    <t>3442</t>
  </si>
  <si>
    <t>Spillemidler</t>
  </si>
  <si>
    <t>*Økt pris på båtopplag, samt flere båter enn tidligere</t>
  </si>
  <si>
    <t>*Arrangert færre store arrangementer enn tidligere</t>
  </si>
  <si>
    <t>*Fikk tilskudd for kjøp av RIB, Stormseil og tilhenger</t>
  </si>
  <si>
    <t>*Salg av FarEast og Pioner (mulig skal føres på konto 3800)</t>
  </si>
  <si>
    <t>*Innkjøp av 2 RIBer siste 1.5 året</t>
  </si>
  <si>
    <t>Budsjettforslag 2026</t>
  </si>
  <si>
    <t>Budsjett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</si>
</sst>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kr&quot;\ * #,##0.00_-;\-&quot;kr&quot;\ * #,##0.00_-;_-&quot;kr&quot;\ * &quot;-&quot;??_-;_-@_-"/>
  </numFmts>
  <fonts count="10" x14ac:knownFonts="1">
    <font>
      <sz val="11"/>
      <color rgb="FF000000"/>
      <name val="Calibri"/>
      <family val="2"/>
    </font>
    <font>
      <b/>
      <sz val="20"/>
      <color rgb="FF000000"/>
      <name val="Calibri"/>
      <family val="2"/>
    </font>
    <font>
      <b/>
      <sz val="13"/>
      <color rgb="FF000000"/>
      <name val="Calibri"/>
      <family val="2"/>
    </font>
    <font>
      <sz val="13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597C1E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</font>
    <font>
      <b/>
      <sz val="11"/>
      <color theme="6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 applyBorder="0"/>
    <xf numFmtId="44" fontId="6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4" fillId="0" borderId="0" xfId="0" applyFont="1"/>
    <xf numFmtId="49" fontId="4" fillId="0" borderId="0" xfId="0" applyNumberFormat="1" applyFont="1" applyAlignment="1">
      <alignment vertical="top"/>
    </xf>
    <xf numFmtId="4" fontId="4" fillId="0" borderId="0" xfId="0" applyNumberFormat="1" applyFont="1" applyAlignment="1">
      <alignment vertical="top"/>
    </xf>
    <xf numFmtId="49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49" fontId="4" fillId="0" borderId="1" xfId="0" applyNumberFormat="1" applyFont="1" applyBorder="1" applyAlignment="1">
      <alignment vertical="top"/>
    </xf>
    <xf numFmtId="4" fontId="4" fillId="0" borderId="1" xfId="0" applyNumberFormat="1" applyFont="1" applyBorder="1" applyAlignment="1">
      <alignment vertical="top"/>
    </xf>
    <xf numFmtId="49" fontId="4" fillId="0" borderId="0" xfId="0" applyNumberFormat="1" applyFont="1" applyBorder="1" applyAlignment="1">
      <alignment vertical="top"/>
    </xf>
    <xf numFmtId="44" fontId="0" fillId="0" borderId="0" xfId="1" applyFont="1"/>
    <xf numFmtId="10" fontId="5" fillId="0" borderId="0" xfId="0" applyNumberFormat="1" applyFont="1" applyAlignment="1">
      <alignment vertical="top"/>
    </xf>
    <xf numFmtId="44" fontId="4" fillId="0" borderId="0" xfId="1" applyFont="1"/>
    <xf numFmtId="44" fontId="4" fillId="0" borderId="0" xfId="0" applyNumberFormat="1" applyFont="1"/>
    <xf numFmtId="0" fontId="0" fillId="0" borderId="2" xfId="0" applyBorder="1"/>
    <xf numFmtId="44" fontId="0" fillId="0" borderId="0" xfId="1" applyFont="1" applyAlignment="1">
      <alignment vertical="top"/>
    </xf>
    <xf numFmtId="44" fontId="4" fillId="0" borderId="2" xfId="1" applyFont="1" applyBorder="1"/>
    <xf numFmtId="44" fontId="4" fillId="0" borderId="3" xfId="0" applyNumberFormat="1" applyFont="1" applyBorder="1"/>
    <xf numFmtId="10" fontId="7" fillId="0" borderId="0" xfId="0" applyNumberFormat="1" applyFont="1" applyAlignment="1">
      <alignment vertical="top"/>
    </xf>
    <xf numFmtId="10" fontId="7" fillId="0" borderId="4" xfId="0" applyNumberFormat="1" applyFont="1" applyBorder="1" applyAlignment="1">
      <alignment vertical="top"/>
    </xf>
    <xf numFmtId="10" fontId="7" fillId="0" borderId="2" xfId="0" applyNumberFormat="1" applyFont="1" applyBorder="1" applyAlignment="1">
      <alignment vertical="top"/>
    </xf>
    <xf numFmtId="10" fontId="7" fillId="0" borderId="3" xfId="0" applyNumberFormat="1" applyFont="1" applyBorder="1" applyAlignment="1">
      <alignment vertical="top"/>
    </xf>
    <xf numFmtId="10" fontId="8" fillId="0" borderId="0" xfId="0" applyNumberFormat="1" applyFont="1" applyAlignment="1">
      <alignment vertical="top"/>
    </xf>
    <xf numFmtId="10" fontId="9" fillId="0" borderId="0" xfId="0" applyNumberFormat="1" applyFont="1" applyAlignment="1">
      <alignment vertical="top"/>
    </xf>
    <xf numFmtId="0" fontId="1" fillId="0" borderId="0" xfId="0" applyFont="1"/>
    <xf numFmtId="0" fontId="0" fillId="0" borderId="0" xfId="0"/>
    <xf numFmtId="0" fontId="3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5"/>
  <sheetViews>
    <sheetView tabSelected="1" workbookViewId="0">
      <pane ySplit="5" topLeftCell="A15" activePane="bottomLeft" state="frozenSplit"/>
      <selection pane="bottomLeft" activeCell="H5" sqref="H5"/>
    </sheetView>
  </sheetViews>
  <sheetFormatPr defaultColWidth="8.7265625" defaultRowHeight="14.5" x14ac:dyDescent="0.35"/>
  <cols>
    <col min="1" max="1" width="20.81640625" customWidth="1"/>
    <col min="2" max="2" width="39.36328125" customWidth="1"/>
    <col min="3" max="3" width="12" customWidth="1"/>
    <col min="4" max="4" width="11.26953125" bestFit="1" customWidth="1"/>
    <col min="5" max="5" width="11.26953125" customWidth="1"/>
    <col min="6" max="6" width="10.26953125" customWidth="1"/>
    <col min="8" max="8" width="13.26953125" bestFit="1" customWidth="1"/>
  </cols>
  <sheetData>
    <row r="1" spans="1:8" ht="27" customHeight="1" x14ac:dyDescent="0.6">
      <c r="A1" s="24" t="s">
        <v>131</v>
      </c>
      <c r="B1" s="25"/>
      <c r="C1" s="25"/>
      <c r="D1" s="25"/>
      <c r="E1" s="25"/>
      <c r="F1" s="25"/>
      <c r="G1" s="25"/>
      <c r="H1" s="25"/>
    </row>
    <row r="2" spans="1:8" ht="18" customHeight="1" x14ac:dyDescent="0.4">
      <c r="A2" s="1" t="s">
        <v>0</v>
      </c>
    </row>
    <row r="3" spans="1:8" ht="18" customHeight="1" x14ac:dyDescent="0.4">
      <c r="A3" s="26" t="s">
        <v>1</v>
      </c>
      <c r="B3" s="25"/>
      <c r="C3" s="25"/>
      <c r="D3" s="25"/>
      <c r="E3" s="25"/>
      <c r="F3" s="25"/>
      <c r="G3" s="25"/>
      <c r="H3" s="25"/>
    </row>
    <row r="5" spans="1:8" x14ac:dyDescent="0.35">
      <c r="A5" s="2" t="s">
        <v>2</v>
      </c>
      <c r="B5" s="2" t="s">
        <v>3</v>
      </c>
      <c r="C5" s="2" t="s">
        <v>122</v>
      </c>
      <c r="D5" s="2" t="s">
        <v>4</v>
      </c>
      <c r="E5" s="2" t="s">
        <v>123</v>
      </c>
      <c r="F5" s="2" t="s">
        <v>5</v>
      </c>
      <c r="H5" s="2" t="s">
        <v>132</v>
      </c>
    </row>
    <row r="6" spans="1:8" x14ac:dyDescent="0.35">
      <c r="A6" s="3"/>
      <c r="B6" s="3" t="s">
        <v>6</v>
      </c>
      <c r="C6" s="4">
        <v>630195.04</v>
      </c>
      <c r="D6" s="4">
        <v>1042391.42</v>
      </c>
      <c r="E6" s="18">
        <f>(D6-C6)/C6</f>
        <v>0.65407747417370976</v>
      </c>
      <c r="F6" s="4">
        <v>712690.72</v>
      </c>
      <c r="H6" s="12">
        <f>SUM(H7:H14)</f>
        <v>720000</v>
      </c>
    </row>
    <row r="7" spans="1:8" x14ac:dyDescent="0.35">
      <c r="A7" s="5" t="s">
        <v>7</v>
      </c>
      <c r="B7" s="5" t="s">
        <v>8</v>
      </c>
      <c r="C7" s="6"/>
      <c r="D7" s="6">
        <v>50000</v>
      </c>
      <c r="E7" s="11"/>
      <c r="F7" s="6"/>
      <c r="G7" t="s">
        <v>129</v>
      </c>
      <c r="H7" s="10"/>
    </row>
    <row r="8" spans="1:8" x14ac:dyDescent="0.35">
      <c r="A8" s="5" t="s">
        <v>9</v>
      </c>
      <c r="B8" s="5" t="s">
        <v>10</v>
      </c>
      <c r="C8" s="6">
        <v>70000</v>
      </c>
      <c r="D8" s="6">
        <v>57444.61</v>
      </c>
      <c r="E8" s="22">
        <f t="shared" ref="E8:E70" si="0">(D8-C8)/C8</f>
        <v>-0.17936271428571426</v>
      </c>
      <c r="F8" s="6">
        <v>63845.35</v>
      </c>
      <c r="H8" s="15">
        <v>60000</v>
      </c>
    </row>
    <row r="9" spans="1:8" x14ac:dyDescent="0.35">
      <c r="A9" s="5" t="s">
        <v>11</v>
      </c>
      <c r="B9" s="5" t="s">
        <v>12</v>
      </c>
      <c r="C9" s="6">
        <v>170000</v>
      </c>
      <c r="D9" s="6">
        <v>272740.65000000002</v>
      </c>
      <c r="E9" s="11">
        <f t="shared" si="0"/>
        <v>0.60435676470588251</v>
      </c>
      <c r="F9" s="6">
        <v>176609.15</v>
      </c>
      <c r="G9" t="s">
        <v>126</v>
      </c>
      <c r="H9" s="15">
        <v>260000</v>
      </c>
    </row>
    <row r="10" spans="1:8" x14ac:dyDescent="0.35">
      <c r="A10" s="5" t="s">
        <v>13</v>
      </c>
      <c r="B10" s="5" t="s">
        <v>14</v>
      </c>
      <c r="C10" s="6">
        <v>200000</v>
      </c>
      <c r="D10" s="6">
        <v>117103.33</v>
      </c>
      <c r="E10" s="22">
        <f t="shared" si="0"/>
        <v>-0.41448334999999997</v>
      </c>
      <c r="F10" s="6">
        <v>198384.44</v>
      </c>
      <c r="G10" t="s">
        <v>127</v>
      </c>
      <c r="H10" s="15">
        <v>120000</v>
      </c>
    </row>
    <row r="11" spans="1:8" x14ac:dyDescent="0.35">
      <c r="A11" s="5" t="s">
        <v>15</v>
      </c>
      <c r="B11" s="5" t="s">
        <v>16</v>
      </c>
      <c r="C11" s="6">
        <v>5195</v>
      </c>
      <c r="D11" s="6">
        <v>5195</v>
      </c>
      <c r="E11" s="11">
        <f t="shared" si="0"/>
        <v>0</v>
      </c>
      <c r="F11" s="6">
        <v>10073</v>
      </c>
      <c r="H11" s="15">
        <v>10000</v>
      </c>
    </row>
    <row r="12" spans="1:8" x14ac:dyDescent="0.35">
      <c r="A12" s="5" t="s">
        <v>17</v>
      </c>
      <c r="B12" s="5" t="s">
        <v>18</v>
      </c>
      <c r="C12" s="6">
        <v>15000</v>
      </c>
      <c r="D12" s="6">
        <v>12914.33</v>
      </c>
      <c r="E12" s="22">
        <f t="shared" si="0"/>
        <v>-0.13904466666666668</v>
      </c>
      <c r="F12" s="6">
        <v>17778.78</v>
      </c>
      <c r="H12" s="15">
        <v>15000</v>
      </c>
    </row>
    <row r="13" spans="1:8" x14ac:dyDescent="0.35">
      <c r="A13" s="5" t="s">
        <v>19</v>
      </c>
      <c r="B13" s="5" t="s">
        <v>20</v>
      </c>
      <c r="C13" s="6">
        <v>150000</v>
      </c>
      <c r="D13" s="6">
        <v>523993.5</v>
      </c>
      <c r="E13" s="11">
        <f t="shared" si="0"/>
        <v>2.49329</v>
      </c>
      <c r="F13" s="6">
        <v>246000</v>
      </c>
      <c r="G13" t="s">
        <v>128</v>
      </c>
      <c r="H13" s="15">
        <v>250000</v>
      </c>
    </row>
    <row r="14" spans="1:8" x14ac:dyDescent="0.35">
      <c r="A14" s="5" t="s">
        <v>21</v>
      </c>
      <c r="B14" s="5" t="s">
        <v>22</v>
      </c>
      <c r="C14" s="6">
        <v>20000</v>
      </c>
      <c r="D14" s="6">
        <v>3000</v>
      </c>
      <c r="E14" s="22">
        <f t="shared" si="0"/>
        <v>-0.85</v>
      </c>
      <c r="F14" s="6"/>
      <c r="H14" s="15">
        <v>5000</v>
      </c>
    </row>
    <row r="15" spans="1:8" x14ac:dyDescent="0.35">
      <c r="A15" s="3"/>
      <c r="B15" s="3" t="s">
        <v>23</v>
      </c>
      <c r="C15" s="4">
        <v>147000</v>
      </c>
      <c r="D15" s="4">
        <v>178795</v>
      </c>
      <c r="E15" s="18">
        <f t="shared" si="0"/>
        <v>0.21629251700680271</v>
      </c>
      <c r="F15" s="4">
        <v>110586</v>
      </c>
      <c r="H15" s="12">
        <f>SUM(H16:H22)</f>
        <v>200000</v>
      </c>
    </row>
    <row r="16" spans="1:8" x14ac:dyDescent="0.35">
      <c r="A16" s="5" t="s">
        <v>24</v>
      </c>
      <c r="B16" s="5" t="s">
        <v>25</v>
      </c>
      <c r="C16" s="6">
        <v>40000</v>
      </c>
      <c r="D16" s="6">
        <v>37395</v>
      </c>
      <c r="E16" s="11">
        <f t="shared" si="0"/>
        <v>-6.5125000000000002E-2</v>
      </c>
      <c r="F16" s="6">
        <v>36268</v>
      </c>
      <c r="H16" s="15">
        <v>40000</v>
      </c>
    </row>
    <row r="17" spans="1:8" x14ac:dyDescent="0.35">
      <c r="A17" s="5" t="s">
        <v>124</v>
      </c>
      <c r="B17" s="5" t="s">
        <v>125</v>
      </c>
      <c r="C17" s="6"/>
      <c r="D17" s="6"/>
      <c r="E17" s="11"/>
      <c r="F17" s="6"/>
      <c r="H17" s="15">
        <v>100000</v>
      </c>
    </row>
    <row r="18" spans="1:8" x14ac:dyDescent="0.35">
      <c r="A18" s="5" t="s">
        <v>26</v>
      </c>
      <c r="B18" s="5" t="s">
        <v>27</v>
      </c>
      <c r="C18" s="6">
        <v>12000</v>
      </c>
      <c r="D18" s="6">
        <v>20400</v>
      </c>
      <c r="E18" s="11">
        <f t="shared" si="0"/>
        <v>0.7</v>
      </c>
      <c r="F18" s="6">
        <v>11198</v>
      </c>
      <c r="H18" s="15">
        <v>15000</v>
      </c>
    </row>
    <row r="19" spans="1:8" x14ac:dyDescent="0.35">
      <c r="A19" s="5" t="s">
        <v>28</v>
      </c>
      <c r="B19" s="5" t="s">
        <v>29</v>
      </c>
      <c r="C19" s="6">
        <v>5000</v>
      </c>
      <c r="D19" s="6">
        <v>22000</v>
      </c>
      <c r="E19" s="23">
        <f t="shared" si="0"/>
        <v>3.4</v>
      </c>
      <c r="F19" s="6">
        <v>25000</v>
      </c>
      <c r="H19" s="15">
        <v>20000</v>
      </c>
    </row>
    <row r="20" spans="1:8" x14ac:dyDescent="0.35">
      <c r="A20" s="5" t="s">
        <v>30</v>
      </c>
      <c r="B20" s="5" t="s">
        <v>31</v>
      </c>
      <c r="C20" s="6">
        <v>30000</v>
      </c>
      <c r="D20" s="6">
        <v>23000</v>
      </c>
      <c r="E20" s="22">
        <f t="shared" si="0"/>
        <v>-0.23333333333333334</v>
      </c>
      <c r="F20" s="6">
        <v>18000</v>
      </c>
      <c r="H20" s="15">
        <v>25000</v>
      </c>
    </row>
    <row r="21" spans="1:8" x14ac:dyDescent="0.35">
      <c r="A21" s="5" t="s">
        <v>32</v>
      </c>
      <c r="B21" s="5" t="s">
        <v>33</v>
      </c>
      <c r="C21" s="6">
        <v>60000</v>
      </c>
      <c r="D21" s="6">
        <v>76000</v>
      </c>
      <c r="E21" s="11">
        <f t="shared" si="0"/>
        <v>0.26666666666666666</v>
      </c>
      <c r="F21" s="6"/>
      <c r="H21" s="10"/>
    </row>
    <row r="22" spans="1:8" x14ac:dyDescent="0.35">
      <c r="A22" s="5" t="s">
        <v>34</v>
      </c>
      <c r="B22" s="5" t="s">
        <v>35</v>
      </c>
      <c r="D22" s="6"/>
      <c r="E22" s="11"/>
      <c r="F22" s="6">
        <v>20120</v>
      </c>
      <c r="H22" s="10"/>
    </row>
    <row r="23" spans="1:8" x14ac:dyDescent="0.35">
      <c r="A23" s="7"/>
      <c r="B23" s="7" t="s">
        <v>36</v>
      </c>
      <c r="C23" s="8">
        <v>777195.08</v>
      </c>
      <c r="D23" s="8">
        <v>1221186.42</v>
      </c>
      <c r="E23" s="19">
        <f t="shared" si="0"/>
        <v>0.57127399725690486</v>
      </c>
      <c r="F23" s="8">
        <v>823276.72</v>
      </c>
      <c r="H23" s="12">
        <f>H15+H6</f>
        <v>920000</v>
      </c>
    </row>
    <row r="24" spans="1:8" x14ac:dyDescent="0.35">
      <c r="A24" s="3"/>
      <c r="B24" s="3" t="s">
        <v>37</v>
      </c>
      <c r="C24" s="4">
        <v>50000</v>
      </c>
      <c r="D24" s="4">
        <v>23084.93</v>
      </c>
      <c r="E24" s="20">
        <f t="shared" si="0"/>
        <v>-0.53830140000000004</v>
      </c>
      <c r="F24" s="4">
        <v>59176.959999999999</v>
      </c>
      <c r="G24" s="14"/>
      <c r="H24" s="16">
        <f>SUM(H25:H27)</f>
        <v>50000</v>
      </c>
    </row>
    <row r="25" spans="1:8" x14ac:dyDescent="0.35">
      <c r="A25" s="5" t="s">
        <v>38</v>
      </c>
      <c r="B25" s="5" t="s">
        <v>39</v>
      </c>
      <c r="C25" s="6"/>
      <c r="D25" s="6">
        <v>8675.6299999999992</v>
      </c>
      <c r="E25" s="18"/>
      <c r="F25" s="6"/>
      <c r="H25" s="10"/>
    </row>
    <row r="26" spans="1:8" x14ac:dyDescent="0.35">
      <c r="A26" s="5" t="s">
        <v>40</v>
      </c>
      <c r="B26" s="5" t="s">
        <v>41</v>
      </c>
      <c r="C26" s="6">
        <v>10000</v>
      </c>
      <c r="D26" s="6">
        <v>688.7</v>
      </c>
      <c r="E26" s="23">
        <f t="shared" si="0"/>
        <v>-0.9311299999999999</v>
      </c>
      <c r="F26" s="6">
        <v>8046.8</v>
      </c>
      <c r="H26" s="15">
        <v>10000</v>
      </c>
    </row>
    <row r="27" spans="1:8" x14ac:dyDescent="0.35">
      <c r="A27" s="5" t="s">
        <v>42</v>
      </c>
      <c r="B27" s="5" t="s">
        <v>43</v>
      </c>
      <c r="C27" s="6">
        <v>40000</v>
      </c>
      <c r="D27" s="6">
        <v>13720.6</v>
      </c>
      <c r="E27" s="23">
        <f t="shared" si="0"/>
        <v>-0.65698500000000004</v>
      </c>
      <c r="F27" s="6">
        <v>51130.16</v>
      </c>
      <c r="H27" s="15">
        <v>40000</v>
      </c>
    </row>
    <row r="28" spans="1:8" x14ac:dyDescent="0.35">
      <c r="A28" s="3"/>
      <c r="B28" s="3" t="s">
        <v>44</v>
      </c>
      <c r="C28" s="4">
        <v>284008</v>
      </c>
      <c r="D28" s="4">
        <v>234178.59</v>
      </c>
      <c r="E28" s="23">
        <f t="shared" si="0"/>
        <v>-0.17545072674009185</v>
      </c>
      <c r="F28" s="4">
        <v>187219.93</v>
      </c>
      <c r="H28" s="12">
        <f>H29+H30+H31+H32</f>
        <v>295234</v>
      </c>
    </row>
    <row r="29" spans="1:8" x14ac:dyDescent="0.35">
      <c r="A29" s="5" t="s">
        <v>45</v>
      </c>
      <c r="B29" s="5" t="s">
        <v>46</v>
      </c>
      <c r="C29" s="6">
        <v>242004</v>
      </c>
      <c r="D29" s="6">
        <v>189045</v>
      </c>
      <c r="E29" s="23">
        <f t="shared" si="0"/>
        <v>-0.21883522586403531</v>
      </c>
      <c r="F29" s="6">
        <v>170215</v>
      </c>
      <c r="H29" s="10">
        <v>242000</v>
      </c>
    </row>
    <row r="30" spans="1:8" x14ac:dyDescent="0.35">
      <c r="A30" s="5" t="s">
        <v>47</v>
      </c>
      <c r="B30" s="5" t="s">
        <v>48</v>
      </c>
      <c r="C30" s="6">
        <v>25000</v>
      </c>
      <c r="D30" s="6">
        <v>25000</v>
      </c>
      <c r="E30" s="18">
        <f t="shared" si="0"/>
        <v>0</v>
      </c>
      <c r="F30" s="6"/>
      <c r="H30" s="15">
        <v>25000</v>
      </c>
    </row>
    <row r="31" spans="1:8" x14ac:dyDescent="0.35">
      <c r="A31" s="5" t="s">
        <v>49</v>
      </c>
      <c r="B31" s="5" t="s">
        <v>50</v>
      </c>
      <c r="C31" s="6">
        <v>17004</v>
      </c>
      <c r="D31" s="6">
        <v>19282.59</v>
      </c>
      <c r="E31" s="22">
        <f t="shared" si="0"/>
        <v>0.13400317572335921</v>
      </c>
      <c r="F31" s="6">
        <v>17004.93</v>
      </c>
      <c r="H31" s="15">
        <f>(H29+H30)*0.102</f>
        <v>27234</v>
      </c>
    </row>
    <row r="32" spans="1:8" x14ac:dyDescent="0.35">
      <c r="A32" s="5" t="s">
        <v>51</v>
      </c>
      <c r="B32" s="5" t="s">
        <v>52</v>
      </c>
      <c r="C32" s="6"/>
      <c r="D32" s="6">
        <v>851</v>
      </c>
      <c r="E32" s="18"/>
      <c r="F32" s="6"/>
      <c r="H32" s="15">
        <v>1000</v>
      </c>
    </row>
    <row r="33" spans="1:8" x14ac:dyDescent="0.35">
      <c r="A33" s="3"/>
      <c r="B33" s="3" t="s">
        <v>53</v>
      </c>
      <c r="C33" s="4">
        <v>65000</v>
      </c>
      <c r="D33" s="4">
        <v>134713.62</v>
      </c>
      <c r="E33" s="22">
        <f t="shared" si="0"/>
        <v>1.0725172307692308</v>
      </c>
      <c r="F33" s="4">
        <v>64295.74</v>
      </c>
      <c r="G33" t="s">
        <v>130</v>
      </c>
      <c r="H33" s="12">
        <v>140000</v>
      </c>
    </row>
    <row r="34" spans="1:8" x14ac:dyDescent="0.35">
      <c r="A34" s="5" t="s">
        <v>54</v>
      </c>
      <c r="B34" s="5" t="s">
        <v>55</v>
      </c>
      <c r="C34" s="6">
        <v>40000</v>
      </c>
      <c r="D34" s="6">
        <v>39315.24</v>
      </c>
      <c r="E34" s="23">
        <f t="shared" si="0"/>
        <v>-1.7119000000000051E-2</v>
      </c>
      <c r="F34" s="6">
        <v>39315.24</v>
      </c>
      <c r="H34" s="15">
        <v>45000</v>
      </c>
    </row>
    <row r="35" spans="1:8" x14ac:dyDescent="0.35">
      <c r="A35" s="5" t="s">
        <v>56</v>
      </c>
      <c r="B35" s="5" t="s">
        <v>57</v>
      </c>
      <c r="C35" s="6">
        <v>25000</v>
      </c>
      <c r="D35" s="6">
        <v>95398.38</v>
      </c>
      <c r="E35" s="22">
        <f t="shared" si="0"/>
        <v>2.8159352000000002</v>
      </c>
      <c r="F35" s="6">
        <v>24980.5</v>
      </c>
      <c r="H35" s="15">
        <v>95000</v>
      </c>
    </row>
    <row r="36" spans="1:8" x14ac:dyDescent="0.35">
      <c r="A36" s="3"/>
      <c r="B36" s="3" t="s">
        <v>58</v>
      </c>
      <c r="C36" s="4">
        <v>373499.88</v>
      </c>
      <c r="D36" s="4">
        <v>359438.63</v>
      </c>
      <c r="E36" s="23">
        <f t="shared" si="0"/>
        <v>-3.7647267784932083E-2</v>
      </c>
      <c r="F36" s="4">
        <v>300424.05</v>
      </c>
      <c r="H36" s="13">
        <f>SUM(H37:H60)</f>
        <v>421000</v>
      </c>
    </row>
    <row r="37" spans="1:8" x14ac:dyDescent="0.35">
      <c r="A37" s="5" t="s">
        <v>59</v>
      </c>
      <c r="B37" s="5" t="s">
        <v>60</v>
      </c>
      <c r="C37" s="6">
        <v>65000</v>
      </c>
      <c r="D37" s="6">
        <v>54606.17</v>
      </c>
      <c r="E37" s="23">
        <f t="shared" si="0"/>
        <v>-0.15990507692307696</v>
      </c>
      <c r="F37" s="6">
        <v>60043.12</v>
      </c>
      <c r="H37" s="15">
        <v>60000</v>
      </c>
    </row>
    <row r="38" spans="1:8" x14ac:dyDescent="0.35">
      <c r="A38" s="5" t="s">
        <v>61</v>
      </c>
      <c r="B38" s="5" t="s">
        <v>62</v>
      </c>
      <c r="C38" s="6">
        <v>6000</v>
      </c>
      <c r="D38" s="6">
        <v>8305</v>
      </c>
      <c r="E38" s="22">
        <f t="shared" si="0"/>
        <v>0.38416666666666666</v>
      </c>
      <c r="F38" s="6">
        <v>12510</v>
      </c>
      <c r="H38" s="15">
        <v>0</v>
      </c>
    </row>
    <row r="39" spans="1:8" x14ac:dyDescent="0.35">
      <c r="A39" s="5" t="s">
        <v>63</v>
      </c>
      <c r="B39" s="5" t="s">
        <v>64</v>
      </c>
      <c r="C39" s="6">
        <v>40000</v>
      </c>
      <c r="D39" s="6">
        <v>65743.759999999995</v>
      </c>
      <c r="E39" s="22">
        <f t="shared" si="0"/>
        <v>0.64359399999999989</v>
      </c>
      <c r="F39" s="6">
        <v>22798.7</v>
      </c>
      <c r="H39" s="15">
        <v>65000</v>
      </c>
    </row>
    <row r="40" spans="1:8" x14ac:dyDescent="0.35">
      <c r="A40" s="5" t="s">
        <v>65</v>
      </c>
      <c r="B40" s="5" t="s">
        <v>66</v>
      </c>
      <c r="C40" s="6"/>
      <c r="D40" s="6">
        <v>25000</v>
      </c>
      <c r="E40" s="18"/>
      <c r="F40" s="6"/>
      <c r="H40" s="15">
        <v>20000</v>
      </c>
    </row>
    <row r="41" spans="1:8" x14ac:dyDescent="0.35">
      <c r="A41" s="5" t="s">
        <v>67</v>
      </c>
      <c r="B41" s="5" t="s">
        <v>68</v>
      </c>
      <c r="C41" s="6">
        <v>40000</v>
      </c>
      <c r="D41" s="6">
        <v>36312</v>
      </c>
      <c r="E41" s="23">
        <f t="shared" si="0"/>
        <v>-9.2200000000000004E-2</v>
      </c>
      <c r="F41" s="6">
        <v>5526.03</v>
      </c>
      <c r="H41" s="15">
        <v>40000</v>
      </c>
    </row>
    <row r="42" spans="1:8" x14ac:dyDescent="0.35">
      <c r="A42" s="5" t="s">
        <v>69</v>
      </c>
      <c r="B42" s="5" t="s">
        <v>70</v>
      </c>
      <c r="C42" s="6">
        <v>5000</v>
      </c>
      <c r="D42" s="6"/>
      <c r="E42" s="23">
        <f t="shared" si="0"/>
        <v>-1</v>
      </c>
      <c r="F42" s="6">
        <v>2405.4</v>
      </c>
      <c r="H42" s="15">
        <v>5000</v>
      </c>
    </row>
    <row r="43" spans="1:8" x14ac:dyDescent="0.35">
      <c r="A43" s="5" t="s">
        <v>71</v>
      </c>
      <c r="B43" s="5" t="s">
        <v>72</v>
      </c>
      <c r="C43" s="6">
        <v>60000</v>
      </c>
      <c r="D43" s="6">
        <v>47818</v>
      </c>
      <c r="E43" s="23">
        <f t="shared" si="0"/>
        <v>-0.20303333333333334</v>
      </c>
      <c r="F43" s="6">
        <v>53422</v>
      </c>
      <c r="H43" s="15">
        <v>50000</v>
      </c>
    </row>
    <row r="44" spans="1:8" x14ac:dyDescent="0.35">
      <c r="A44" s="5" t="s">
        <v>73</v>
      </c>
      <c r="B44" s="5" t="s">
        <v>74</v>
      </c>
      <c r="C44" s="6">
        <v>25000</v>
      </c>
      <c r="D44" s="6">
        <v>19644</v>
      </c>
      <c r="E44" s="23">
        <f t="shared" si="0"/>
        <v>-0.21424000000000001</v>
      </c>
      <c r="F44" s="6">
        <v>26698</v>
      </c>
      <c r="H44" s="15">
        <v>25000</v>
      </c>
    </row>
    <row r="45" spans="1:8" x14ac:dyDescent="0.35">
      <c r="A45" s="5" t="s">
        <v>75</v>
      </c>
      <c r="B45" s="5" t="s">
        <v>76</v>
      </c>
      <c r="C45" s="6">
        <v>2500</v>
      </c>
      <c r="D45" s="6">
        <v>2404</v>
      </c>
      <c r="E45" s="23">
        <f t="shared" si="0"/>
        <v>-3.8399999999999997E-2</v>
      </c>
      <c r="F45" s="6">
        <v>2290</v>
      </c>
      <c r="H45" s="15">
        <v>2500</v>
      </c>
    </row>
    <row r="46" spans="1:8" x14ac:dyDescent="0.35">
      <c r="A46" s="5" t="s">
        <v>77</v>
      </c>
      <c r="B46" s="5" t="s">
        <v>78</v>
      </c>
      <c r="C46" s="6">
        <v>20000</v>
      </c>
      <c r="D46" s="6">
        <v>10697.04</v>
      </c>
      <c r="E46" s="23">
        <f t="shared" si="0"/>
        <v>-0.46514799999999995</v>
      </c>
      <c r="F46" s="6">
        <v>2491.75</v>
      </c>
      <c r="H46" s="15">
        <v>20000</v>
      </c>
    </row>
    <row r="47" spans="1:8" x14ac:dyDescent="0.35">
      <c r="A47" s="5" t="s">
        <v>79</v>
      </c>
      <c r="B47" s="5" t="s">
        <v>80</v>
      </c>
      <c r="C47" s="6"/>
      <c r="D47" s="6">
        <v>834.85</v>
      </c>
      <c r="E47" s="18"/>
      <c r="F47" s="6"/>
      <c r="H47" s="15">
        <v>1000</v>
      </c>
    </row>
    <row r="48" spans="1:8" x14ac:dyDescent="0.35">
      <c r="A48" s="5" t="s">
        <v>81</v>
      </c>
      <c r="B48" s="5" t="s">
        <v>82</v>
      </c>
      <c r="C48" s="6">
        <v>25000</v>
      </c>
      <c r="D48" s="6">
        <v>19109.84</v>
      </c>
      <c r="E48" s="23">
        <f t="shared" si="0"/>
        <v>-0.23560639999999999</v>
      </c>
      <c r="F48" s="6">
        <v>24164.84</v>
      </c>
      <c r="H48" s="15">
        <v>20000</v>
      </c>
    </row>
    <row r="49" spans="1:8" x14ac:dyDescent="0.35">
      <c r="A49" s="5" t="s">
        <v>83</v>
      </c>
      <c r="B49" s="5" t="s">
        <v>84</v>
      </c>
      <c r="C49" s="6">
        <v>15000</v>
      </c>
      <c r="D49" s="6">
        <v>14490</v>
      </c>
      <c r="E49" s="23">
        <f t="shared" si="0"/>
        <v>-3.4000000000000002E-2</v>
      </c>
      <c r="F49" s="6">
        <v>13932.5</v>
      </c>
      <c r="H49" s="15">
        <v>15000</v>
      </c>
    </row>
    <row r="50" spans="1:8" x14ac:dyDescent="0.35">
      <c r="A50" s="5" t="s">
        <v>85</v>
      </c>
      <c r="B50" s="5" t="s">
        <v>86</v>
      </c>
      <c r="C50" s="6">
        <v>25000</v>
      </c>
      <c r="D50" s="6">
        <v>3850.73</v>
      </c>
      <c r="E50" s="23">
        <f t="shared" si="0"/>
        <v>-0.84597080000000002</v>
      </c>
      <c r="F50" s="6">
        <v>15695.34</v>
      </c>
      <c r="H50" s="15">
        <v>25000</v>
      </c>
    </row>
    <row r="51" spans="1:8" x14ac:dyDescent="0.35">
      <c r="A51" s="5" t="s">
        <v>87</v>
      </c>
      <c r="B51" s="5" t="s">
        <v>88</v>
      </c>
      <c r="C51" s="6"/>
      <c r="D51" s="6">
        <v>11800</v>
      </c>
      <c r="E51" s="18"/>
      <c r="F51" s="6"/>
      <c r="H51" s="15">
        <v>15000</v>
      </c>
    </row>
    <row r="52" spans="1:8" x14ac:dyDescent="0.35">
      <c r="A52" s="5" t="s">
        <v>89</v>
      </c>
      <c r="B52" s="5" t="s">
        <v>90</v>
      </c>
      <c r="D52" s="6"/>
      <c r="E52" s="18"/>
      <c r="F52" s="6">
        <v>1500</v>
      </c>
      <c r="H52" s="15">
        <v>5000</v>
      </c>
    </row>
    <row r="53" spans="1:8" x14ac:dyDescent="0.35">
      <c r="A53" s="5" t="s">
        <v>91</v>
      </c>
      <c r="B53" s="5" t="s">
        <v>92</v>
      </c>
      <c r="C53" s="6">
        <v>40000</v>
      </c>
      <c r="D53" s="6">
        <v>28969.69</v>
      </c>
      <c r="E53" s="23">
        <f t="shared" si="0"/>
        <v>-0.27575775000000002</v>
      </c>
      <c r="F53" s="6">
        <v>47885.38</v>
      </c>
      <c r="H53" s="15">
        <v>40000</v>
      </c>
    </row>
    <row r="54" spans="1:8" x14ac:dyDescent="0.35">
      <c r="A54" s="5" t="s">
        <v>93</v>
      </c>
      <c r="B54" s="5" t="s">
        <v>94</v>
      </c>
      <c r="C54" s="6"/>
      <c r="D54" s="6">
        <v>1096</v>
      </c>
      <c r="E54" s="18"/>
      <c r="F54" s="6">
        <v>599</v>
      </c>
      <c r="H54" s="15">
        <v>0</v>
      </c>
    </row>
    <row r="55" spans="1:8" x14ac:dyDescent="0.35">
      <c r="A55" s="5" t="s">
        <v>95</v>
      </c>
      <c r="B55" s="5" t="s">
        <v>96</v>
      </c>
      <c r="C55" s="6"/>
      <c r="D55" s="6">
        <v>0</v>
      </c>
      <c r="E55" s="18"/>
      <c r="F55" s="6">
        <v>510</v>
      </c>
      <c r="H55" s="15">
        <v>500</v>
      </c>
    </row>
    <row r="56" spans="1:8" x14ac:dyDescent="0.35">
      <c r="A56" s="5" t="s">
        <v>97</v>
      </c>
      <c r="B56" s="5" t="s">
        <v>98</v>
      </c>
      <c r="D56" s="6"/>
      <c r="E56" s="18"/>
      <c r="F56" s="6">
        <v>54.23</v>
      </c>
    </row>
    <row r="57" spans="1:8" x14ac:dyDescent="0.35">
      <c r="A57" s="5" t="s">
        <v>99</v>
      </c>
      <c r="B57" s="5" t="s">
        <v>100</v>
      </c>
      <c r="D57" s="6">
        <v>1569.3</v>
      </c>
      <c r="E57" s="18"/>
      <c r="F57" s="6">
        <v>2149.63</v>
      </c>
      <c r="H57" s="15">
        <v>5000</v>
      </c>
    </row>
    <row r="58" spans="1:8" x14ac:dyDescent="0.35">
      <c r="A58" s="5" t="s">
        <v>101</v>
      </c>
      <c r="B58" s="5" t="s">
        <v>102</v>
      </c>
      <c r="C58" s="6">
        <v>5000</v>
      </c>
      <c r="D58" s="6">
        <v>4861.25</v>
      </c>
      <c r="E58" s="23">
        <f t="shared" si="0"/>
        <v>-2.775E-2</v>
      </c>
      <c r="F58" s="6">
        <v>4429.75</v>
      </c>
      <c r="H58" s="15">
        <v>5000</v>
      </c>
    </row>
    <row r="59" spans="1:8" x14ac:dyDescent="0.35">
      <c r="A59" s="5" t="s">
        <v>103</v>
      </c>
      <c r="B59" s="5" t="s">
        <v>104</v>
      </c>
      <c r="C59" s="6">
        <v>1000</v>
      </c>
      <c r="D59" s="6">
        <v>2327</v>
      </c>
      <c r="E59" s="22">
        <f t="shared" si="0"/>
        <v>1.327</v>
      </c>
      <c r="F59" s="6"/>
      <c r="H59" s="15">
        <v>2000</v>
      </c>
    </row>
    <row r="60" spans="1:8" x14ac:dyDescent="0.35">
      <c r="A60" s="5" t="s">
        <v>105</v>
      </c>
      <c r="B60" s="5" t="s">
        <v>106</v>
      </c>
      <c r="D60" s="6"/>
      <c r="E60" s="18"/>
      <c r="F60" s="6">
        <v>1318.38</v>
      </c>
    </row>
    <row r="61" spans="1:8" x14ac:dyDescent="0.35">
      <c r="A61" s="7"/>
      <c r="B61" s="7" t="s">
        <v>107</v>
      </c>
      <c r="C61" s="8">
        <v>772507.8</v>
      </c>
      <c r="D61" s="8">
        <v>751415.77</v>
      </c>
      <c r="E61" s="19">
        <f t="shared" si="0"/>
        <v>-2.7303323021463377E-2</v>
      </c>
      <c r="F61" s="8">
        <v>611116.68000000005</v>
      </c>
      <c r="H61" s="13">
        <f>H24+H28+H33+H36</f>
        <v>906234</v>
      </c>
    </row>
    <row r="62" spans="1:8" x14ac:dyDescent="0.35">
      <c r="A62" s="7"/>
      <c r="B62" s="7" t="s">
        <v>108</v>
      </c>
      <c r="C62" s="8">
        <v>4687.28</v>
      </c>
      <c r="D62" s="8">
        <v>469770.65</v>
      </c>
      <c r="E62" s="21">
        <f t="shared" si="0"/>
        <v>99.222442439965192</v>
      </c>
      <c r="F62" s="8">
        <v>212160.04</v>
      </c>
      <c r="H62" s="17">
        <f>H23-H61</f>
        <v>13766</v>
      </c>
    </row>
    <row r="63" spans="1:8" x14ac:dyDescent="0.35">
      <c r="A63" s="3"/>
      <c r="B63" s="3" t="s">
        <v>109</v>
      </c>
      <c r="C63" s="4">
        <v>8500</v>
      </c>
      <c r="D63" s="4">
        <v>15065</v>
      </c>
      <c r="E63" s="20">
        <f t="shared" si="0"/>
        <v>0.77235294117647058</v>
      </c>
      <c r="F63" s="4">
        <v>19712</v>
      </c>
      <c r="H63" s="12">
        <f>SUM(H64:H65)</f>
        <v>12000</v>
      </c>
    </row>
    <row r="64" spans="1:8" x14ac:dyDescent="0.35">
      <c r="A64" s="5" t="s">
        <v>110</v>
      </c>
      <c r="B64" s="5" t="s">
        <v>111</v>
      </c>
      <c r="C64" s="6">
        <v>2000</v>
      </c>
      <c r="D64" s="6">
        <v>7673</v>
      </c>
      <c r="E64" s="18">
        <f t="shared" si="0"/>
        <v>2.8365</v>
      </c>
      <c r="F64" s="6">
        <v>13105</v>
      </c>
      <c r="H64" s="15">
        <v>5000</v>
      </c>
    </row>
    <row r="65" spans="1:8" x14ac:dyDescent="0.35">
      <c r="A65" s="5" t="s">
        <v>112</v>
      </c>
      <c r="B65" s="5" t="s">
        <v>109</v>
      </c>
      <c r="C65" s="6">
        <v>6500</v>
      </c>
      <c r="D65" s="6">
        <v>7392</v>
      </c>
      <c r="E65" s="18">
        <f t="shared" si="0"/>
        <v>0.13723076923076924</v>
      </c>
      <c r="F65" s="6">
        <v>6607</v>
      </c>
      <c r="H65" s="15">
        <v>7000</v>
      </c>
    </row>
    <row r="66" spans="1:8" x14ac:dyDescent="0.35">
      <c r="A66" s="3"/>
      <c r="B66" s="3" t="s">
        <v>113</v>
      </c>
      <c r="C66" s="4"/>
      <c r="D66" s="4">
        <v>776.85</v>
      </c>
      <c r="E66" s="18"/>
      <c r="F66" s="4"/>
      <c r="H66" s="10"/>
    </row>
    <row r="67" spans="1:8" x14ac:dyDescent="0.35">
      <c r="A67" s="5" t="s">
        <v>114</v>
      </c>
      <c r="B67" s="5" t="s">
        <v>115</v>
      </c>
      <c r="C67" s="6"/>
      <c r="D67" s="6">
        <v>61</v>
      </c>
      <c r="E67" s="18"/>
      <c r="F67" s="6"/>
      <c r="H67" s="10"/>
    </row>
    <row r="68" spans="1:8" x14ac:dyDescent="0.35">
      <c r="A68" s="5" t="s">
        <v>116</v>
      </c>
      <c r="B68" s="5" t="s">
        <v>117</v>
      </c>
      <c r="C68" s="6"/>
      <c r="D68" s="6">
        <v>715.85</v>
      </c>
      <c r="E68" s="18"/>
      <c r="F68" s="6"/>
      <c r="H68" s="10"/>
    </row>
    <row r="69" spans="1:8" x14ac:dyDescent="0.35">
      <c r="A69" s="7"/>
      <c r="B69" s="7" t="s">
        <v>118</v>
      </c>
      <c r="C69" s="8">
        <v>8500</v>
      </c>
      <c r="D69" s="8">
        <v>14288.15</v>
      </c>
      <c r="E69" s="19">
        <f t="shared" si="0"/>
        <v>0.68095882352941173</v>
      </c>
      <c r="F69" s="8">
        <v>19712</v>
      </c>
      <c r="H69" s="12">
        <f>H63-H66</f>
        <v>12000</v>
      </c>
    </row>
    <row r="70" spans="1:8" x14ac:dyDescent="0.35">
      <c r="A70" s="7"/>
      <c r="B70" s="7" t="s">
        <v>119</v>
      </c>
      <c r="C70" s="8">
        <v>13187.28</v>
      </c>
      <c r="D70" s="8">
        <v>484058.8</v>
      </c>
      <c r="E70" s="21">
        <f t="shared" si="0"/>
        <v>35.706492923483836</v>
      </c>
      <c r="F70" s="8">
        <v>231872.04</v>
      </c>
      <c r="H70" s="17">
        <f>H62+H69</f>
        <v>25766</v>
      </c>
    </row>
    <row r="71" spans="1:8" x14ac:dyDescent="0.35">
      <c r="A71" s="7"/>
      <c r="B71" s="7" t="s">
        <v>120</v>
      </c>
      <c r="C71" s="8">
        <v>13187.28</v>
      </c>
      <c r="D71" s="8">
        <v>484058.8</v>
      </c>
      <c r="E71" s="21">
        <f t="shared" ref="E71:E72" si="1">(D71-C71)/C71</f>
        <v>35.706492923483836</v>
      </c>
      <c r="F71" s="8">
        <v>231872.04</v>
      </c>
      <c r="H71" s="17">
        <f>H70</f>
        <v>25766</v>
      </c>
    </row>
    <row r="72" spans="1:8" x14ac:dyDescent="0.35">
      <c r="A72" s="7"/>
      <c r="B72" s="7" t="s">
        <v>121</v>
      </c>
      <c r="C72" s="8">
        <v>13187.28</v>
      </c>
      <c r="D72" s="8">
        <v>484058.8</v>
      </c>
      <c r="E72" s="21">
        <f t="shared" si="1"/>
        <v>35.706492923483836</v>
      </c>
      <c r="F72" s="8">
        <v>231872.04</v>
      </c>
      <c r="H72" s="17">
        <f>H71</f>
        <v>25766</v>
      </c>
    </row>
    <row r="73" spans="1:8" x14ac:dyDescent="0.35">
      <c r="C73" s="9"/>
    </row>
    <row r="74" spans="1:8" x14ac:dyDescent="0.35">
      <c r="C74" s="9"/>
    </row>
    <row r="75" spans="1:8" x14ac:dyDescent="0.35">
      <c r="C75" s="9"/>
    </row>
  </sheetData>
  <mergeCells count="2">
    <mergeCell ref="A1:H1"/>
    <mergeCell ref="A3:H3"/>
  </mergeCells>
  <pageMargins left="0.75" right="0.75" top="0.75" bottom="0.5" header="0.5" footer="0.7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05dde71-8598-4c1f-b6ea-bbb625bd48b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B77201E8067AB4CA39B20221EFF8FEF" ma:contentTypeVersion="5" ma:contentTypeDescription="Opprett et nytt dokument." ma:contentTypeScope="" ma:versionID="9cb488e935e1e51c7df2637a973de92c">
  <xsd:schema xmlns:xsd="http://www.w3.org/2001/XMLSchema" xmlns:xs="http://www.w3.org/2001/XMLSchema" xmlns:p="http://schemas.microsoft.com/office/2006/metadata/properties" xmlns:ns3="705dde71-8598-4c1f-b6ea-bbb625bd48bd" targetNamespace="http://schemas.microsoft.com/office/2006/metadata/properties" ma:root="true" ma:fieldsID="c1c6594558edabbc3bc67aa84bc5f522" ns3:_="">
    <xsd:import namespace="705dde71-8598-4c1f-b6ea-bbb625bd48bd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dde71-8598-4c1f-b6ea-bbb625bd48bd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9CA75C-549E-4AAE-9C03-97B7DF61F809}">
  <ds:schemaRefs>
    <ds:schemaRef ds:uri="http://schemas.microsoft.com/office/2006/documentManagement/types"/>
    <ds:schemaRef ds:uri="http://www.w3.org/XML/1998/namespace"/>
    <ds:schemaRef ds:uri="705dde71-8598-4c1f-b6ea-bbb625bd48bd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1838621-7E54-4288-91F6-9145D81C4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5dde71-8598-4c1f-b6ea-bbb625bd48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AE2954-FFA3-41CA-8DEE-A9D02820E5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Mikal Christian Brun Tveita</dc:creator>
  <cp:lastModifiedBy>Børre Jensen</cp:lastModifiedBy>
  <dcterms:created xsi:type="dcterms:W3CDTF">2026-01-01T15:45:39Z</dcterms:created>
  <dcterms:modified xsi:type="dcterms:W3CDTF">2026-03-10T20:30:11Z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6d71ed-e286-42a1-8703-c1fd0ea2549c_Enabled">
    <vt:lpwstr>true</vt:lpwstr>
  </property>
  <property fmtid="{D5CDD505-2E9C-101B-9397-08002B2CF9AE}" pid="3" name="MSIP_Label_536d71ed-e286-42a1-8703-c1fd0ea2549c_SetDate">
    <vt:lpwstr>2026-01-01T15:49:09Z</vt:lpwstr>
  </property>
  <property fmtid="{D5CDD505-2E9C-101B-9397-08002B2CF9AE}" pid="4" name="MSIP_Label_536d71ed-e286-42a1-8703-c1fd0ea2549c_Method">
    <vt:lpwstr>Privileged</vt:lpwstr>
  </property>
  <property fmtid="{D5CDD505-2E9C-101B-9397-08002B2CF9AE}" pid="5" name="MSIP_Label_536d71ed-e286-42a1-8703-c1fd0ea2549c_Name">
    <vt:lpwstr>Ugradert – kan deles fritt</vt:lpwstr>
  </property>
  <property fmtid="{D5CDD505-2E9C-101B-9397-08002B2CF9AE}" pid="6" name="MSIP_Label_536d71ed-e286-42a1-8703-c1fd0ea2549c_SiteId">
    <vt:lpwstr>1e0e6195-b5ec-427a-9cc1-db95904592f9</vt:lpwstr>
  </property>
  <property fmtid="{D5CDD505-2E9C-101B-9397-08002B2CF9AE}" pid="7" name="MSIP_Label_536d71ed-e286-42a1-8703-c1fd0ea2549c_ActionId">
    <vt:lpwstr>d21b981a-0107-41da-aa4c-abe8019a2897</vt:lpwstr>
  </property>
  <property fmtid="{D5CDD505-2E9C-101B-9397-08002B2CF9AE}" pid="8" name="MSIP_Label_536d71ed-e286-42a1-8703-c1fd0ea2549c_ContentBits">
    <vt:lpwstr>0</vt:lpwstr>
  </property>
  <property fmtid="{D5CDD505-2E9C-101B-9397-08002B2CF9AE}" pid="9" name="MSIP_Label_536d71ed-e286-42a1-8703-c1fd0ea2549c_Tag">
    <vt:lpwstr>10, 0, 1, 1</vt:lpwstr>
  </property>
  <property fmtid="{D5CDD505-2E9C-101B-9397-08002B2CF9AE}" pid="10" name="ContentTypeId">
    <vt:lpwstr>0x0101007B77201E8067AB4CA39B20221EFF8FEF</vt:lpwstr>
  </property>
</Properties>
</file>